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640" windowHeight="10035"/>
  </bookViews>
  <sheets>
    <sheet name="INGRESOS" sheetId="2" r:id="rId1"/>
    <sheet name="HOJA" sheetId="3" r:id="rId2"/>
    <sheet name="HOJA2" sheetId="4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M13" i="2" l="1"/>
  <c r="M12" i="2"/>
  <c r="M15" i="2" s="1"/>
  <c r="M7" i="2"/>
  <c r="N6" i="2"/>
  <c r="N8" i="2"/>
  <c r="N9" i="2"/>
  <c r="N10" i="2"/>
  <c r="N11" i="2"/>
  <c r="N14" i="2"/>
  <c r="N5" i="2"/>
  <c r="A14" i="2"/>
  <c r="L13" i="2"/>
  <c r="K13" i="2"/>
  <c r="J13" i="2"/>
  <c r="I13" i="2"/>
  <c r="H13" i="2"/>
  <c r="G13" i="2"/>
  <c r="F13" i="2"/>
  <c r="E13" i="2"/>
  <c r="D13" i="2"/>
  <c r="C13" i="2"/>
  <c r="B13" i="2"/>
  <c r="A13" i="2"/>
  <c r="L12" i="2"/>
  <c r="K12" i="2"/>
  <c r="J12" i="2"/>
  <c r="I12" i="2"/>
  <c r="G12" i="2"/>
  <c r="E12" i="2"/>
  <c r="D12" i="2"/>
  <c r="B12" i="2"/>
  <c r="N12" i="2" s="1"/>
  <c r="A12" i="2"/>
  <c r="A11" i="2"/>
  <c r="A10" i="2"/>
  <c r="A9" i="2"/>
  <c r="A8" i="2"/>
  <c r="L7" i="2"/>
  <c r="L15" i="2" s="1"/>
  <c r="K7" i="2"/>
  <c r="J7" i="2"/>
  <c r="J15" i="2" s="1"/>
  <c r="I7" i="2"/>
  <c r="H7" i="2"/>
  <c r="H15" i="2" s="1"/>
  <c r="G7" i="2"/>
  <c r="G15" i="2" s="1"/>
  <c r="F7" i="2"/>
  <c r="F15" i="2" s="1"/>
  <c r="E7" i="2"/>
  <c r="E15" i="2" s="1"/>
  <c r="D7" i="2"/>
  <c r="D15" i="2" s="1"/>
  <c r="C7" i="2"/>
  <c r="C15" i="2" s="1"/>
  <c r="B7" i="2"/>
  <c r="B15" i="2" s="1"/>
  <c r="A7" i="2"/>
  <c r="A6" i="2"/>
  <c r="A5" i="2"/>
  <c r="A4" i="2"/>
  <c r="I15" i="2" l="1"/>
  <c r="K15" i="2"/>
  <c r="N13" i="2"/>
  <c r="N7" i="2"/>
  <c r="N15" i="2" s="1"/>
</calcChain>
</file>

<file path=xl/sharedStrings.xml><?xml version="1.0" encoding="utf-8"?>
<sst xmlns="http://schemas.openxmlformats.org/spreadsheetml/2006/main" count="17" uniqueCount="17">
  <si>
    <t>SISTEMA INTERMUNICIPAL DE AGUAS Y SANEAMIENTO DE MONCLOVA Y FRONTERA COAHUILA</t>
  </si>
  <si>
    <t>ESTADISTICAS E INDICADORES SOBRE INGRESOS DERIVADOS DE IMPUESTOS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</si>
  <si>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</si>
  <si>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</si>
  <si>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</si>
  <si>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</si>
  <si>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</si>
  <si>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</si>
  <si>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</si>
  <si>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</si>
  <si>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</si>
  <si>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</si>
  <si>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</si>
  <si>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ACUMULADO</t>
  </si>
  <si>
    <t>TOTAL INGRESOS</t>
  </si>
  <si>
    <t>DICIEMBRE</t>
  </si>
  <si>
    <t>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</si>
</sst>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0" fontId="3" fillId="0" borderId="0" xfId="0" applyFont="1" applyAlignment="1">
      <alignment horizontal="center" vertical="top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4" fontId="6" fillId="0" borderId="4" xfId="0" applyNumberFormat="1" applyFont="1" applyBorder="1"/>
    <xf numFmtId="4" fontId="6" fillId="0" borderId="5" xfId="0" applyNumberFormat="1" applyFont="1" applyBorder="1"/>
    <xf numFmtId="0" fontId="2" fillId="0" borderId="0" xfId="0" applyFont="1" applyAlignment="1">
      <alignment horizontal="right"/>
    </xf>
    <xf numFmtId="4" fontId="2" fillId="0" borderId="6" xfId="0" applyNumberFormat="1" applyFont="1" applyBorder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ENERO</a:t>
            </a:r>
            <a:endParaRPr lang="en-US"/>
          </a:p>
        </c:rich>
      </c:tx>
      <c:layout>
        <c:manualLayout>
          <c:xMode val="edge"/>
          <c:yMode val="edge"/>
          <c:x val="0.22991543642647252"/>
          <c:y val="0.78592828495496247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66968567596248"/>
          <c:y val="0.10843473057243069"/>
          <c:w val="0.87330314324037517"/>
          <c:h val="0.87475536802214604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8.987127347278302E-4"/>
                  <c:y val="-9.2640419947506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6678665166854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641518732183909E-3"/>
                  <c:y val="-2.8664416947881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2749876292603265E-4"/>
                  <c:y val="-1.9059317585301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2.285714285714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1.9047619047619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5238095238095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6064252964170897E-3"/>
                  <c:y val="2.2857142857142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540000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INGRESOS!$B$15:$M$15</c:f>
              <c:numCache>
                <c:formatCode>#,##0.00</c:formatCode>
                <c:ptCount val="12"/>
                <c:pt idx="0">
                  <c:v>15770681</c:v>
                </c:pt>
                <c:pt idx="1">
                  <c:v>14537640</c:v>
                </c:pt>
                <c:pt idx="2">
                  <c:v>16373350</c:v>
                </c:pt>
                <c:pt idx="3">
                  <c:v>15363048</c:v>
                </c:pt>
                <c:pt idx="4">
                  <c:v>17026282</c:v>
                </c:pt>
                <c:pt idx="5">
                  <c:v>19138010</c:v>
                </c:pt>
                <c:pt idx="6">
                  <c:v>18681232</c:v>
                </c:pt>
                <c:pt idx="7">
                  <c:v>19296183</c:v>
                </c:pt>
                <c:pt idx="8">
                  <c:v>20180196</c:v>
                </c:pt>
                <c:pt idx="9">
                  <c:v>19521492</c:v>
                </c:pt>
                <c:pt idx="10">
                  <c:v>19100763</c:v>
                </c:pt>
                <c:pt idx="11">
                  <c:v>31240172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446784"/>
        <c:axId val="32752000"/>
        <c:axId val="0"/>
      </c:bar3DChart>
      <c:catAx>
        <c:axId val="61446784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one"/>
        <c:crossAx val="32752000"/>
        <c:crosses val="autoZero"/>
        <c:auto val="1"/>
        <c:lblAlgn val="ctr"/>
        <c:lblOffset val="100"/>
        <c:noMultiLvlLbl val="0"/>
      </c:catAx>
      <c:valAx>
        <c:axId val="32752000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61446784"/>
        <c:crosses val="autoZero"/>
        <c:crossBetween val="between"/>
        <c:majorUnit val="500000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19446</xdr:colOff>
      <xdr:row>16</xdr:row>
      <xdr:rowOff>161925</xdr:rowOff>
    </xdr:from>
    <xdr:to>
      <xdr:col>13</xdr:col>
      <xdr:colOff>208359</xdr:colOff>
      <xdr:row>42</xdr:row>
      <xdr:rowOff>148828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0.26821</cdr:x>
      <cdr:y>0.79047</cdr:y>
    </cdr:from>
    <cdr:to>
      <cdr:x>0.33398</cdr:x>
      <cdr:y>0.87884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60826" y="3644443"/>
          <a:ext cx="701525" cy="40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50" b="1"/>
            <a:t>FEBRERO</a:t>
          </a:r>
        </a:p>
      </cdr:txBody>
    </cdr:sp>
  </cdr:relSizeAnchor>
  <cdr:relSizeAnchor xmlns:cdr="http://schemas.openxmlformats.org/drawingml/2006/chartDrawing">
    <cdr:from>
      <cdr:x>0.32345</cdr:x>
      <cdr:y>0.79861</cdr:y>
    </cdr:from>
    <cdr:to>
      <cdr:x>0.42484</cdr:x>
      <cdr:y>0.86533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450021" y="3681991"/>
          <a:ext cx="1081468" cy="307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MARZO</a:t>
          </a:r>
        </a:p>
      </cdr:txBody>
    </cdr:sp>
  </cdr:relSizeAnchor>
  <cdr:relSizeAnchor xmlns:cdr="http://schemas.openxmlformats.org/drawingml/2006/chartDrawing">
    <cdr:from>
      <cdr:x>0.37577</cdr:x>
      <cdr:y>0.80713</cdr:y>
    </cdr:from>
    <cdr:to>
      <cdr:x>0.4401</cdr:x>
      <cdr:y>0.88452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4008071" y="3721281"/>
          <a:ext cx="686170" cy="356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ABRIL</a:t>
          </a:r>
        </a:p>
      </cdr:txBody>
    </cdr:sp>
  </cdr:relSizeAnchor>
  <cdr:relSizeAnchor xmlns:cdr="http://schemas.openxmlformats.org/drawingml/2006/chartDrawing">
    <cdr:from>
      <cdr:x>0.41831</cdr:x>
      <cdr:y>0.82333</cdr:y>
    </cdr:from>
    <cdr:to>
      <cdr:x>0.53139</cdr:x>
      <cdr:y>0.91988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4461834" y="3795943"/>
          <a:ext cx="1206158" cy="445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MAYO</a:t>
          </a:r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0.46707</cdr:x>
      <cdr:y>0.84207</cdr:y>
    </cdr:from>
    <cdr:to>
      <cdr:x>0.58015</cdr:x>
      <cdr:y>0.93862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4981918" y="3882372"/>
          <a:ext cx="1206158" cy="445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050" b="1"/>
            <a:t>JUNIO</a:t>
          </a:r>
        </a:p>
      </cdr:txBody>
    </cdr:sp>
  </cdr:relSizeAnchor>
  <cdr:relSizeAnchor xmlns:cdr="http://schemas.openxmlformats.org/drawingml/2006/chartDrawing">
    <cdr:from>
      <cdr:x>0.52533</cdr:x>
      <cdr:y>0.85737</cdr:y>
    </cdr:from>
    <cdr:to>
      <cdr:x>0.67284</cdr:x>
      <cdr:y>0.93085</cdr:y>
    </cdr:to>
    <cdr:sp macro="" textlink="">
      <cdr:nvSpPr>
        <cdr:cNvPr id="9" name="1 CuadroTexto"/>
        <cdr:cNvSpPr txBox="1"/>
      </cdr:nvSpPr>
      <cdr:spPr>
        <a:xfrm xmlns:a="http://schemas.openxmlformats.org/drawingml/2006/main">
          <a:off x="5603349" y="3952912"/>
          <a:ext cx="1573403" cy="338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JULIO</a:t>
          </a:r>
        </a:p>
      </cdr:txBody>
    </cdr:sp>
  </cdr:relSizeAnchor>
  <cdr:relSizeAnchor xmlns:cdr="http://schemas.openxmlformats.org/drawingml/2006/chartDrawing">
    <cdr:from>
      <cdr:x>0.56266</cdr:x>
      <cdr:y>0.87533</cdr:y>
    </cdr:from>
    <cdr:to>
      <cdr:x>0.71017</cdr:x>
      <cdr:y>0.94881</cdr:y>
    </cdr:to>
    <cdr:sp macro="" textlink="">
      <cdr:nvSpPr>
        <cdr:cNvPr id="11" name="1 CuadroTexto"/>
        <cdr:cNvSpPr txBox="1"/>
      </cdr:nvSpPr>
      <cdr:spPr>
        <a:xfrm xmlns:a="http://schemas.openxmlformats.org/drawingml/2006/main">
          <a:off x="6001605" y="4035690"/>
          <a:ext cx="1573403" cy="338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AGOSTO</a:t>
          </a:r>
        </a:p>
      </cdr:txBody>
    </cdr:sp>
  </cdr:relSizeAnchor>
  <cdr:relSizeAnchor xmlns:cdr="http://schemas.openxmlformats.org/drawingml/2006/chartDrawing">
    <cdr:from>
      <cdr:x>0.61087</cdr:x>
      <cdr:y>0.88716</cdr:y>
    </cdr:from>
    <cdr:to>
      <cdr:x>0.75838</cdr:x>
      <cdr:y>0.96064</cdr:y>
    </cdr:to>
    <cdr:sp macro="" textlink="">
      <cdr:nvSpPr>
        <cdr:cNvPr id="12" name="1 CuadroTexto"/>
        <cdr:cNvSpPr txBox="1"/>
      </cdr:nvSpPr>
      <cdr:spPr>
        <a:xfrm xmlns:a="http://schemas.openxmlformats.org/drawingml/2006/main">
          <a:off x="6515835" y="4090266"/>
          <a:ext cx="1573403" cy="338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SEPTIEMBRE</a:t>
          </a:r>
        </a:p>
      </cdr:txBody>
    </cdr:sp>
  </cdr:relSizeAnchor>
  <cdr:relSizeAnchor xmlns:cdr="http://schemas.openxmlformats.org/drawingml/2006/chartDrawing">
    <cdr:from>
      <cdr:x>0.67804</cdr:x>
      <cdr:y>0.90215</cdr:y>
    </cdr:from>
    <cdr:to>
      <cdr:x>0.79626</cdr:x>
      <cdr:y>0.97563</cdr:y>
    </cdr:to>
    <cdr:sp macro="" textlink="">
      <cdr:nvSpPr>
        <cdr:cNvPr id="14" name="1 CuadroTexto"/>
        <cdr:cNvSpPr txBox="1"/>
      </cdr:nvSpPr>
      <cdr:spPr>
        <a:xfrm xmlns:a="http://schemas.openxmlformats.org/drawingml/2006/main">
          <a:off x="7232272" y="4159369"/>
          <a:ext cx="1260984" cy="338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50" b="1"/>
            <a:t>OCTUBRE</a:t>
          </a:r>
        </a:p>
      </cdr:txBody>
    </cdr:sp>
  </cdr:relSizeAnchor>
  <cdr:relSizeAnchor xmlns:cdr="http://schemas.openxmlformats.org/drawingml/2006/chartDrawing">
    <cdr:from>
      <cdr:x>0.72948</cdr:x>
      <cdr:y>0.92223</cdr:y>
    </cdr:from>
    <cdr:to>
      <cdr:x>0.8477</cdr:x>
      <cdr:y>0.99571</cdr:y>
    </cdr:to>
    <cdr:sp macro="" textlink="">
      <cdr:nvSpPr>
        <cdr:cNvPr id="13" name="1 CuadroTexto"/>
        <cdr:cNvSpPr txBox="1"/>
      </cdr:nvSpPr>
      <cdr:spPr>
        <a:xfrm xmlns:a="http://schemas.openxmlformats.org/drawingml/2006/main">
          <a:off x="7780905" y="4251930"/>
          <a:ext cx="1260984" cy="338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050" b="1"/>
            <a:t>NOVIEMBRE</a:t>
          </a:r>
        </a:p>
      </cdr:txBody>
    </cdr:sp>
  </cdr:relSizeAnchor>
  <cdr:relSizeAnchor xmlns:cdr="http://schemas.openxmlformats.org/drawingml/2006/chartDrawing">
    <cdr:from>
      <cdr:x>0.79811</cdr:x>
      <cdr:y>0.94114</cdr:y>
    </cdr:from>
    <cdr:to>
      <cdr:x>0.91633</cdr:x>
      <cdr:y>1</cdr:y>
    </cdr:to>
    <cdr:sp macro="" textlink="">
      <cdr:nvSpPr>
        <cdr:cNvPr id="15" name="1 CuadroTexto"/>
        <cdr:cNvSpPr txBox="1"/>
      </cdr:nvSpPr>
      <cdr:spPr>
        <a:xfrm xmlns:a="http://schemas.openxmlformats.org/drawingml/2006/main">
          <a:off x="8512968" y="4600575"/>
          <a:ext cx="1260984" cy="287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050" b="1"/>
            <a:t>DICIEMBRE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lina.gallegos/AppData/Local/Microsoft/Windows/Temporary%20Internet%20Files/Content.Outlook/3VCBSM8Q/NUEVO%20ICAI/ICAI%202014/ICAI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 21 FRACC XXIII"/>
      <sheetName val="ART. 21 FRACC XLI"/>
      <sheetName val="ART.21 FRACCXLI"/>
    </sheetNames>
    <sheetDataSet>
      <sheetData sheetId="0" refreshError="1"/>
      <sheetData sheetId="1" refreshError="1">
        <row r="6">
          <cell r="A6" t="str">
            <v>CONCEPTO DE INGRESO</v>
          </cell>
        </row>
        <row r="7">
          <cell r="A7" t="str">
            <v>Servicios de Agua</v>
          </cell>
        </row>
        <row r="8">
          <cell r="A8" t="str">
            <v>Servicios de Drenaje</v>
          </cell>
        </row>
        <row r="9">
          <cell r="A9" t="str">
            <v>Ingresos  por Rezagos</v>
          </cell>
        </row>
        <row r="10">
          <cell r="A10" t="str">
            <v>Agua Residual</v>
          </cell>
        </row>
        <row r="11">
          <cell r="A11" t="str">
            <v>Saneamiento</v>
          </cell>
        </row>
        <row r="12">
          <cell r="A12" t="str">
            <v>Ingreos por Contratación</v>
          </cell>
        </row>
        <row r="13">
          <cell r="A13" t="str">
            <v>Ingresos por Reconexión</v>
          </cell>
        </row>
        <row r="14">
          <cell r="A14" t="str">
            <v>Servicios Diversos</v>
          </cell>
        </row>
        <row r="15">
          <cell r="A15" t="str">
            <v>ingresos Varios</v>
          </cell>
        </row>
        <row r="16">
          <cell r="A16" t="str">
            <v>Bonificaciones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="96" zoomScaleNormal="96" workbookViewId="0">
      <selection activeCell="A19" sqref="A19"/>
    </sheetView>
  </sheetViews>
  <sheetFormatPr baseColWidth="10" defaultRowHeight="15" x14ac:dyDescent="0.25"/>
  <cols>
    <col min="1" max="1" width="21" customWidth="1"/>
    <col min="2" max="13" width="13.140625" customWidth="1"/>
    <col min="14" max="14" width="15" customWidth="1"/>
    <col min="15" max="15" width="16.7109375" customWidth="1"/>
    <col min="16" max="16" width="13.140625" customWidth="1"/>
  </cols>
  <sheetData>
    <row r="1" spans="1:16" ht="18.7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"/>
      <c r="P1" s="3"/>
    </row>
    <row r="2" spans="1:16" ht="15.7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4"/>
      <c r="P2" s="5"/>
    </row>
    <row r="3" spans="1:16" ht="19.5" customHeight="1" x14ac:dyDescent="0.25">
      <c r="A3" s="15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6"/>
      <c r="P3" s="5"/>
    </row>
    <row r="4" spans="1:16" ht="25.5" customHeight="1" x14ac:dyDescent="0.25">
      <c r="A4" s="7" t="str">
        <f>'[1]ART. 21 FRACC XLI'!A6</f>
        <v>CONCEPTO DE INGRESO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15</v>
      </c>
      <c r="N4" s="7" t="s">
        <v>13</v>
      </c>
    </row>
    <row r="5" spans="1:16" ht="15.75" thickBot="1" x14ac:dyDescent="0.3">
      <c r="A5" s="8" t="str">
        <f>'[1]ART. 21 FRACC XLI'!A7</f>
        <v>Servicios de Agua</v>
      </c>
      <c r="B5" s="9">
        <v>8557771</v>
      </c>
      <c r="C5" s="9">
        <v>8054995</v>
      </c>
      <c r="D5" s="9">
        <v>8685452</v>
      </c>
      <c r="E5" s="9">
        <v>8576464</v>
      </c>
      <c r="F5" s="9">
        <v>10086266</v>
      </c>
      <c r="G5" s="9">
        <v>10533004</v>
      </c>
      <c r="H5" s="9">
        <v>10262416</v>
      </c>
      <c r="I5" s="9">
        <v>11192058</v>
      </c>
      <c r="J5" s="9">
        <v>11861440</v>
      </c>
      <c r="K5" s="9">
        <v>11103768</v>
      </c>
      <c r="L5" s="9">
        <v>10352091</v>
      </c>
      <c r="M5" s="9">
        <v>10376051</v>
      </c>
      <c r="N5" s="9">
        <f>+B5+C5+D5+E5+F5+G5+H5+I5+J5+K5+L5+M5</f>
        <v>119641776</v>
      </c>
    </row>
    <row r="6" spans="1:16" ht="15.75" thickBot="1" x14ac:dyDescent="0.3">
      <c r="A6" s="8" t="str">
        <f>'[1]ART. 21 FRACC XLI'!A8</f>
        <v>Servicios de Drenaje</v>
      </c>
      <c r="B6" s="10">
        <v>2154155</v>
      </c>
      <c r="C6" s="10">
        <v>2067738</v>
      </c>
      <c r="D6" s="9">
        <v>2306005</v>
      </c>
      <c r="E6" s="9">
        <v>2229864</v>
      </c>
      <c r="F6" s="9">
        <v>2619669</v>
      </c>
      <c r="G6" s="9">
        <v>2869116</v>
      </c>
      <c r="H6" s="9">
        <v>2804289</v>
      </c>
      <c r="I6" s="9">
        <v>2951410</v>
      </c>
      <c r="J6" s="9">
        <v>3190908</v>
      </c>
      <c r="K6" s="9">
        <v>3057043</v>
      </c>
      <c r="L6" s="9">
        <v>3010578</v>
      </c>
      <c r="M6" s="9">
        <v>2570877</v>
      </c>
      <c r="N6" s="9">
        <f t="shared" ref="N6:N14" si="0">+B6+C6+D6+E6+F6+G6+H6+I6+J6+K6+L6+M6</f>
        <v>31831652</v>
      </c>
    </row>
    <row r="7" spans="1:16" ht="15.75" thickBot="1" x14ac:dyDescent="0.3">
      <c r="A7" s="8" t="str">
        <f>'[1]ART. 21 FRACC XLI'!A9</f>
        <v>Ingresos  por Rezagos</v>
      </c>
      <c r="B7" s="10">
        <f>3653152+559462</f>
        <v>4212614</v>
      </c>
      <c r="C7" s="10">
        <f>3585696+511100</f>
        <v>4096796</v>
      </c>
      <c r="D7" s="9">
        <f>3983068+566781</f>
        <v>4549849</v>
      </c>
      <c r="E7" s="9">
        <f>3856174+566596</f>
        <v>4422770</v>
      </c>
      <c r="F7" s="9">
        <f>3697494+562911</f>
        <v>4260405</v>
      </c>
      <c r="G7" s="9">
        <f>4593498+659367</f>
        <v>5252865</v>
      </c>
      <c r="H7" s="9">
        <f>4459014+684758</f>
        <v>5143772</v>
      </c>
      <c r="I7" s="9">
        <f>4042700+622846</f>
        <v>4665546</v>
      </c>
      <c r="J7" s="9">
        <f>4241488+649406</f>
        <v>4890894</v>
      </c>
      <c r="K7" s="9">
        <f>4543950+688961</f>
        <v>5232911</v>
      </c>
      <c r="L7" s="9">
        <f>4777780+663687</f>
        <v>5441467</v>
      </c>
      <c r="M7" s="9">
        <f>15195049+1018603</f>
        <v>16213652</v>
      </c>
      <c r="N7" s="9">
        <f t="shared" si="0"/>
        <v>68383541</v>
      </c>
    </row>
    <row r="8" spans="1:16" ht="15.75" thickBot="1" x14ac:dyDescent="0.3">
      <c r="A8" s="8" t="str">
        <f>'[1]ART. 21 FRACC XLI'!A10</f>
        <v>Agua Residual</v>
      </c>
      <c r="B8" s="10">
        <v>0</v>
      </c>
      <c r="C8" s="10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f t="shared" si="0"/>
        <v>0</v>
      </c>
    </row>
    <row r="9" spans="1:16" ht="15.75" thickBot="1" x14ac:dyDescent="0.3">
      <c r="A9" s="8" t="str">
        <f>'[1]ART. 21 FRACC XLI'!A11</f>
        <v>Saneamiento</v>
      </c>
      <c r="B9" s="10">
        <v>520318</v>
      </c>
      <c r="C9" s="10">
        <v>328988</v>
      </c>
      <c r="D9" s="9">
        <v>516496</v>
      </c>
      <c r="E9" s="9">
        <v>306563</v>
      </c>
      <c r="F9" s="9">
        <v>243531</v>
      </c>
      <c r="G9" s="9">
        <v>397257</v>
      </c>
      <c r="H9" s="9">
        <v>533047</v>
      </c>
      <c r="I9" s="9">
        <v>506364</v>
      </c>
      <c r="J9" s="9">
        <v>355290</v>
      </c>
      <c r="K9" s="9">
        <v>613069</v>
      </c>
      <c r="L9" s="9">
        <v>492501</v>
      </c>
      <c r="M9" s="9">
        <v>612195</v>
      </c>
      <c r="N9" s="9">
        <f t="shared" si="0"/>
        <v>5425619</v>
      </c>
    </row>
    <row r="10" spans="1:16" ht="15.75" thickBot="1" x14ac:dyDescent="0.3">
      <c r="A10" s="8" t="str">
        <f>'[1]ART. 21 FRACC XLI'!A12</f>
        <v>Ingreos por Contratación</v>
      </c>
      <c r="B10" s="10">
        <v>439656</v>
      </c>
      <c r="C10" s="10">
        <v>441493</v>
      </c>
      <c r="D10" s="9">
        <v>516893</v>
      </c>
      <c r="E10" s="9">
        <v>245381</v>
      </c>
      <c r="F10" s="9">
        <v>323651</v>
      </c>
      <c r="G10" s="9">
        <v>114376</v>
      </c>
      <c r="H10" s="9">
        <v>402225</v>
      </c>
      <c r="I10" s="9">
        <v>569066</v>
      </c>
      <c r="J10" s="9">
        <v>432053</v>
      </c>
      <c r="K10" s="9">
        <v>261266</v>
      </c>
      <c r="L10" s="9">
        <v>303191</v>
      </c>
      <c r="M10" s="9">
        <v>469815</v>
      </c>
      <c r="N10" s="9">
        <f t="shared" si="0"/>
        <v>4519066</v>
      </c>
    </row>
    <row r="11" spans="1:16" ht="15.75" thickBot="1" x14ac:dyDescent="0.3">
      <c r="A11" s="8" t="str">
        <f>'[1]ART. 21 FRACC XLI'!A13</f>
        <v>Ingresos por Reconexión</v>
      </c>
      <c r="B11" s="10">
        <v>164362</v>
      </c>
      <c r="C11" s="10">
        <v>150322</v>
      </c>
      <c r="D11" s="9">
        <v>167779</v>
      </c>
      <c r="E11" s="9">
        <v>163298</v>
      </c>
      <c r="F11" s="9">
        <v>188359</v>
      </c>
      <c r="G11" s="9">
        <v>237451</v>
      </c>
      <c r="H11" s="9">
        <v>254709</v>
      </c>
      <c r="I11" s="9">
        <v>255995</v>
      </c>
      <c r="J11" s="9">
        <v>239619</v>
      </c>
      <c r="K11" s="9">
        <v>194143</v>
      </c>
      <c r="L11" s="9">
        <v>146957</v>
      </c>
      <c r="M11" s="9">
        <v>180636</v>
      </c>
      <c r="N11" s="9">
        <f t="shared" si="0"/>
        <v>2343630</v>
      </c>
    </row>
    <row r="12" spans="1:16" ht="15.75" thickBot="1" x14ac:dyDescent="0.3">
      <c r="A12" s="8" t="str">
        <f>'[1]ART. 21 FRACC XLI'!A14</f>
        <v>Servicios Diversos</v>
      </c>
      <c r="B12" s="10">
        <f>134</f>
        <v>134</v>
      </c>
      <c r="C12" s="10">
        <v>157</v>
      </c>
      <c r="D12" s="9">
        <f>370+284009</f>
        <v>284379</v>
      </c>
      <c r="E12" s="9">
        <f>71016+194</f>
        <v>71210</v>
      </c>
      <c r="F12" s="9">
        <v>118</v>
      </c>
      <c r="G12" s="9">
        <f>383530+8+12838</f>
        <v>396376</v>
      </c>
      <c r="H12" s="9">
        <v>13045</v>
      </c>
      <c r="I12" s="9">
        <f>129396+12603</f>
        <v>141999</v>
      </c>
      <c r="J12" s="9">
        <f>285949+10897</f>
        <v>296846</v>
      </c>
      <c r="K12" s="9">
        <f>77872+15246</f>
        <v>93118</v>
      </c>
      <c r="L12" s="9">
        <f>240915+81+41274</f>
        <v>282270</v>
      </c>
      <c r="M12" s="9">
        <f>1207258+176+14358</f>
        <v>1221792</v>
      </c>
      <c r="N12" s="9">
        <f t="shared" si="0"/>
        <v>2801444</v>
      </c>
    </row>
    <row r="13" spans="1:16" ht="15.75" thickBot="1" x14ac:dyDescent="0.3">
      <c r="A13" s="8" t="str">
        <f>'[1]ART. 21 FRACC XLI'!A15</f>
        <v>ingresos Varios</v>
      </c>
      <c r="B13" s="10">
        <f>4802+30815+144456+793018</f>
        <v>973091</v>
      </c>
      <c r="C13" s="10">
        <f>9624+18320+120128+456814</f>
        <v>604886</v>
      </c>
      <c r="D13" s="9">
        <f>24964+61487+127322+345350</f>
        <v>559123</v>
      </c>
      <c r="E13" s="9">
        <f>9861+46616+122841+406107</f>
        <v>585425</v>
      </c>
      <c r="F13" s="9">
        <f>12106+31797+203252+472669</f>
        <v>719824</v>
      </c>
      <c r="G13" s="9">
        <f>43803+364145+426229</f>
        <v>834177</v>
      </c>
      <c r="H13" s="9">
        <f>56626+156978+537163</f>
        <v>750767</v>
      </c>
      <c r="I13" s="9">
        <f>20774+152714+438061</f>
        <v>611549</v>
      </c>
      <c r="J13" s="9">
        <f>25893+161741+389209</f>
        <v>576843</v>
      </c>
      <c r="K13" s="9">
        <f>26902+161615+369116</f>
        <v>557633</v>
      </c>
      <c r="L13" s="9">
        <f>16147+152637+424732</f>
        <v>593516</v>
      </c>
      <c r="M13" s="9">
        <f>29977+222061+845818</f>
        <v>1097856</v>
      </c>
      <c r="N13" s="9">
        <f t="shared" si="0"/>
        <v>8464690</v>
      </c>
    </row>
    <row r="14" spans="1:16" ht="15.75" thickBot="1" x14ac:dyDescent="0.3">
      <c r="A14" s="8" t="str">
        <f>'[1]ART. 21 FRACC XLI'!A16</f>
        <v>Bonificaciones</v>
      </c>
      <c r="B14" s="10">
        <v>-1251420</v>
      </c>
      <c r="C14" s="10">
        <v>-1207735</v>
      </c>
      <c r="D14" s="9">
        <v>-1212626</v>
      </c>
      <c r="E14" s="9">
        <v>-1237927</v>
      </c>
      <c r="F14" s="9">
        <v>-1415541</v>
      </c>
      <c r="G14" s="9">
        <v>-1496612</v>
      </c>
      <c r="H14" s="9">
        <v>-1483038</v>
      </c>
      <c r="I14" s="9">
        <v>-1597804</v>
      </c>
      <c r="J14" s="9">
        <v>-1663697</v>
      </c>
      <c r="K14" s="9">
        <v>-1591459</v>
      </c>
      <c r="L14" s="9">
        <v>-1521808</v>
      </c>
      <c r="M14" s="9">
        <v>-1502702</v>
      </c>
      <c r="N14" s="9">
        <f t="shared" si="0"/>
        <v>-17182369</v>
      </c>
    </row>
    <row r="15" spans="1:16" ht="24" customHeight="1" thickBot="1" x14ac:dyDescent="0.3">
      <c r="A15" s="11" t="s">
        <v>14</v>
      </c>
      <c r="B15" s="12">
        <f t="shared" ref="B15:N15" si="1">SUM(B5:B14)</f>
        <v>15770681</v>
      </c>
      <c r="C15" s="12">
        <f t="shared" si="1"/>
        <v>14537640</v>
      </c>
      <c r="D15" s="12">
        <f t="shared" si="1"/>
        <v>16373350</v>
      </c>
      <c r="E15" s="12">
        <f t="shared" si="1"/>
        <v>15363048</v>
      </c>
      <c r="F15" s="12">
        <f t="shared" si="1"/>
        <v>17026282</v>
      </c>
      <c r="G15" s="12">
        <f t="shared" si="1"/>
        <v>19138010</v>
      </c>
      <c r="H15" s="12">
        <f t="shared" si="1"/>
        <v>18681232</v>
      </c>
      <c r="I15" s="12">
        <f t="shared" si="1"/>
        <v>19296183</v>
      </c>
      <c r="J15" s="12">
        <f t="shared" si="1"/>
        <v>20180196</v>
      </c>
      <c r="K15" s="12">
        <f t="shared" si="1"/>
        <v>19521492</v>
      </c>
      <c r="L15" s="12">
        <f t="shared" si="1"/>
        <v>19100763</v>
      </c>
      <c r="M15" s="12">
        <f t="shared" si="1"/>
        <v>31240172</v>
      </c>
      <c r="N15" s="12">
        <f t="shared" si="1"/>
        <v>226229049</v>
      </c>
    </row>
    <row r="16" spans="1:16" ht="15.75" thickTop="1" x14ac:dyDescent="0.25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14"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:F28"/>
    </sheetView>
  </sheetViews>
  <sheetFormatPr baseColWidth="10" defaultRowHeight="15" x14ac:dyDescent="0.25"/>
  <sheetData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"/>
  <sheetViews>
    <sheetView workbookViewId="0">
      <selection activeCell="G30" sqref="G30"/>
    </sheetView>
  </sheetViews>
  <sheetFormatPr baseColWidth="10" defaultRowHeight="15" x14ac:dyDescent="0.25"/>
  <cols>
    <col min="4" max="4" width="11.42578125" style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</vt:lpstr>
      <vt:lpstr>HOJA</vt:lpstr>
      <vt:lpstr>HOJA2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Isabel Gamez</dc:creator>
  <cp:lastModifiedBy>Manuela Margarita Lopez Nañez</cp:lastModifiedBy>
  <cp:lastPrinted>2016-01-12T22:15:04Z</cp:lastPrinted>
  <dcterms:created xsi:type="dcterms:W3CDTF">2014-10-15T20:38:19Z</dcterms:created>
  <dcterms:modified xsi:type="dcterms:W3CDTF">2016-01-20T14:52:36Z</dcterms:modified>
</cp:coreProperties>
</file>