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640" windowHeight="10035"/>
  </bookViews>
  <sheets>
    <sheet name="INGRESOS" sheetId="2" r:id="rId1"/>
    <sheet name="HOJA" sheetId="3" r:id="rId2"/>
    <sheet name="HOJA2" sheetId="4" r:id="rId3"/>
  </sheets>
  <externalReferences>
    <externalReference r:id="rId4"/>
  </externalReferences>
  <definedNames>
    <definedName name="_xlnm.Print_Area" localSheetId="0">INGRESOS!$A$1:$N$50</definedName>
  </definedNames>
  <calcPr calcId="144525"/>
</workbook>
</file>

<file path=xl/calcChain.xml><?xml version="1.0" encoding="utf-8"?>
<calcChain xmlns="http://schemas.openxmlformats.org/spreadsheetml/2006/main">
  <c r="M13" i="2" l="1"/>
  <c r="M12" i="2"/>
  <c r="M7" i="2"/>
  <c r="L13" i="2"/>
  <c r="N14" i="2"/>
  <c r="L7" i="2"/>
  <c r="K13" i="2"/>
  <c r="K12" i="2"/>
  <c r="K7" i="2"/>
  <c r="J12" i="2"/>
  <c r="J13" i="2"/>
  <c r="J7" i="2"/>
  <c r="I7" i="2"/>
  <c r="N6" i="2"/>
  <c r="N8" i="2"/>
  <c r="N9" i="2"/>
  <c r="N10" i="2"/>
  <c r="N11" i="2"/>
  <c r="I13" i="2"/>
  <c r="I12" i="2"/>
  <c r="H13" i="2"/>
  <c r="H7" i="2"/>
  <c r="G13" i="2"/>
  <c r="G12" i="2"/>
  <c r="F12" i="2"/>
  <c r="G7" i="2"/>
  <c r="F13" i="2"/>
  <c r="F7" i="2"/>
  <c r="E13" i="2"/>
  <c r="E12" i="2"/>
  <c r="E7" i="2"/>
  <c r="D12" i="2"/>
  <c r="D7" i="2"/>
  <c r="D13" i="2"/>
  <c r="C13" i="2"/>
  <c r="C12" i="2"/>
  <c r="B12" i="2"/>
  <c r="N12" i="2" s="1"/>
  <c r="C7" i="2"/>
  <c r="B13" i="2"/>
  <c r="B7" i="2"/>
  <c r="M15" i="2"/>
  <c r="N5" i="2"/>
  <c r="A14" i="2"/>
  <c r="A13" i="2"/>
  <c r="A12" i="2"/>
  <c r="A11" i="2"/>
  <c r="A9" i="2"/>
  <c r="A8" i="2"/>
  <c r="L15" i="2"/>
  <c r="K15" i="2"/>
  <c r="J15" i="2"/>
  <c r="I15" i="2"/>
  <c r="H15" i="2"/>
  <c r="G15" i="2"/>
  <c r="B15" i="2"/>
  <c r="A7" i="2"/>
  <c r="A6" i="2"/>
  <c r="A5" i="2"/>
  <c r="A4" i="2"/>
  <c r="N13" i="2" l="1"/>
  <c r="N7" i="2"/>
  <c r="F15" i="2"/>
  <c r="E15" i="2"/>
  <c r="D15" i="2"/>
  <c r="C15" i="2"/>
  <c r="N15" i="2" l="1"/>
</calcChain>
</file>

<file path=xl/sharedStrings.xml><?xml version="1.0" encoding="utf-8"?>
<sst xmlns="http://schemas.openxmlformats.org/spreadsheetml/2006/main" count="18" uniqueCount="18">
  <si>
    <t>SISTEMA INTERMUNICIPAL DE AGUAS Y SANEAMIENTO DE MONCLOVA Y FRONTERA COAHUILA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</si>
  <si>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</si>
  <si>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</si>
  <si>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</si>
  <si>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</si>
  <si>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</si>
  <si>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</si>
  <si>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</si>
  <si>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</si>
  <si>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</si>
  <si>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</si>
  <si>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</si>
  <si>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ACUMULADO</t>
  </si>
  <si>
    <t>TOTAL INGRESOS</t>
  </si>
  <si>
    <t>DICIEMBRE</t>
  </si>
  <si>
    <t>Ingresos por Contratación</t>
  </si>
  <si>
    <t xml:space="preserve">ESTADISTICAS E INDICADORES SOBRE INGRESOS </t>
  </si>
  <si>
    <t>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</si>
</sst>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0" fontId="3" fillId="0" borderId="0" xfId="0" applyFont="1" applyAlignment="1">
      <alignment horizontal="center" vertical="top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4" fontId="6" fillId="0" borderId="4" xfId="0" applyNumberFormat="1" applyFont="1" applyBorder="1"/>
    <xf numFmtId="4" fontId="6" fillId="0" borderId="5" xfId="0" applyNumberFormat="1" applyFont="1" applyBorder="1"/>
    <xf numFmtId="0" fontId="2" fillId="0" borderId="0" xfId="0" applyFont="1" applyAlignment="1">
      <alignment horizontal="right"/>
    </xf>
    <xf numFmtId="4" fontId="2" fillId="0" borderId="6" xfId="0" applyNumberFormat="1" applyFont="1" applyBorder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ENERO</a:t>
            </a:r>
          </a:p>
        </c:rich>
      </c:tx>
      <c:layout>
        <c:manualLayout>
          <c:xMode val="edge"/>
          <c:yMode val="edge"/>
          <c:x val="0.23597916324380738"/>
          <c:y val="0.84595767007097977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5874190226314192"/>
          <c:y val="3.7415264869748437E-2"/>
          <c:w val="0.84125800107286397"/>
          <c:h val="0.9489432764225034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4.7913316548243144E-4"/>
                  <c:y val="-1.0822111814476029E-2"/>
                </c:manualLayout>
              </c:layout>
              <c:tx>
                <c:rich>
                  <a:bodyPr rot="-5400000" vert="horz"/>
                  <a:lstStyle/>
                  <a:p>
                    <a:pPr>
                      <a:defRPr sz="1600" b="1" i="0" baseline="0"/>
                    </a:pPr>
                    <a:r>
                      <a:rPr lang="en-US" sz="1600" b="1" i="0" baseline="0"/>
                      <a:t>17,462,087</a:t>
                    </a:r>
                  </a:p>
                </c:rich>
              </c:tx>
              <c:numFmt formatCode="#,##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 rot="-5400000" vert="horz"/>
                  <a:lstStyle/>
                  <a:p>
                    <a:pPr>
                      <a:defRPr sz="1600" b="1" i="0" baseline="0"/>
                    </a:pPr>
                    <a:r>
                      <a:rPr lang="en-US" sz="1600" b="1" i="0" baseline="0"/>
                      <a:t>17,060,384</a:t>
                    </a:r>
                  </a:p>
                </c:rich>
              </c:tx>
              <c:numFmt formatCode="#,##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70047244094491E-3"/>
                  <c:y val="-1.976842921017154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#,##0" sourceLinked="0"/>
              <c:spPr/>
              <c:txPr>
                <a:bodyPr rot="-5400000" vert="horz"/>
                <a:lstStyle/>
                <a:p>
                  <a:pPr algn="ctr" rtl="0">
                    <a:defRPr lang="es-MX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#,##0" sourceLinked="0"/>
              <c:spPr/>
              <c:txPr>
                <a:bodyPr rot="-5400000" vert="horz"/>
                <a:lstStyle/>
                <a:p>
                  <a:pPr algn="ctr" rtl="0">
                    <a:defRPr lang="es-MX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#,##0" sourceLinked="0"/>
              <c:spPr/>
              <c:txPr>
                <a:bodyPr rot="-5400000" vert="horz"/>
                <a:lstStyle/>
                <a:p>
                  <a:pPr algn="ctr" rtl="0">
                    <a:defRPr lang="es-MX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#,##0" sourceLinked="0"/>
              <c:spPr/>
              <c:txPr>
                <a:bodyPr rot="-5400000" vert="horz"/>
                <a:lstStyle/>
                <a:p>
                  <a:pPr algn="ctr" rtl="0">
                    <a:defRPr lang="es-MX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#,##0" sourceLinked="0"/>
              <c:spPr/>
              <c:txPr>
                <a:bodyPr rot="-5400000" vert="horz"/>
                <a:lstStyle/>
                <a:p>
                  <a:pPr algn="ctr" rtl="0">
                    <a:defRPr lang="es-MX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6.3039392174511572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 rtl="0">
                    <a:defRPr lang="es-MX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" sourceLinked="0"/>
              <c:spPr/>
              <c:txPr>
                <a:bodyPr rot="-5400000" vert="horz"/>
                <a:lstStyle/>
                <a:p>
                  <a:pPr algn="ctr" rtl="0">
                    <a:defRPr lang="es-MX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#,##0" sourceLinked="0"/>
              <c:spPr/>
              <c:txPr>
                <a:bodyPr rot="-5400000" vert="horz"/>
                <a:lstStyle/>
                <a:p>
                  <a:pPr algn="ctr" rtl="0">
                    <a:defRPr lang="es-MX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/>
              <c:txPr>
                <a:bodyPr rot="-5400000" vert="horz"/>
                <a:lstStyle/>
                <a:p>
                  <a:pPr algn="ctr" rtl="0">
                    <a:defRPr lang="es-MX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INGRESOS!$B$15:$M$15</c:f>
              <c:numCache>
                <c:formatCode>#,##0.00</c:formatCode>
                <c:ptCount val="12"/>
                <c:pt idx="0">
                  <c:v>17462087</c:v>
                </c:pt>
                <c:pt idx="1">
                  <c:v>17060384</c:v>
                </c:pt>
                <c:pt idx="2">
                  <c:v>16549754</c:v>
                </c:pt>
                <c:pt idx="3">
                  <c:v>18906035</c:v>
                </c:pt>
                <c:pt idx="4">
                  <c:v>19040117</c:v>
                </c:pt>
                <c:pt idx="5">
                  <c:v>17614476</c:v>
                </c:pt>
                <c:pt idx="6">
                  <c:v>19693241</c:v>
                </c:pt>
                <c:pt idx="7">
                  <c:v>20284890</c:v>
                </c:pt>
                <c:pt idx="8">
                  <c:v>24022404</c:v>
                </c:pt>
                <c:pt idx="9">
                  <c:v>18076231</c:v>
                </c:pt>
                <c:pt idx="10">
                  <c:v>17398862</c:v>
                </c:pt>
                <c:pt idx="11">
                  <c:v>28369065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gapDepth val="0"/>
        <c:shape val="box"/>
        <c:axId val="83812736"/>
        <c:axId val="83814272"/>
        <c:axId val="0"/>
      </c:bar3DChart>
      <c:catAx>
        <c:axId val="83812736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one"/>
        <c:crossAx val="83814272"/>
        <c:crosses val="autoZero"/>
        <c:auto val="1"/>
        <c:lblAlgn val="ctr"/>
        <c:lblOffset val="100"/>
        <c:noMultiLvlLbl val="0"/>
      </c:catAx>
      <c:valAx>
        <c:axId val="83814272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3812736"/>
        <c:crosses val="autoZero"/>
        <c:crossBetween val="between"/>
        <c:majorUnit val="500000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733" l="0.70000000000000062" r="0.70000000000000062" t="0.7500000000000073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181429</xdr:colOff>
      <xdr:row>15</xdr:row>
      <xdr:rowOff>68031</xdr:rowOff>
    </xdr:from>
    <xdr:to>
      <xdr:col>13</xdr:col>
      <xdr:colOff>873125</xdr:colOff>
      <xdr:row>50</xdr:row>
      <xdr:rowOff>11338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59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60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17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18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75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76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0.32663</cdr:x>
      <cdr:y>0.85594</cdr:y>
    </cdr:from>
    <cdr:to>
      <cdr:x>0.41563</cdr:x>
      <cdr:y>0.88908</cdr:y>
    </cdr:to>
    <cdr:sp macro="" textlink="">
      <cdr:nvSpPr>
        <cdr:cNvPr id="232" name="1 CuadroTexto"/>
        <cdr:cNvSpPr txBox="1"/>
      </cdr:nvSpPr>
      <cdr:spPr>
        <a:xfrm xmlns:a="http://schemas.openxmlformats.org/drawingml/2006/main">
          <a:off x="4140776" y="5309031"/>
          <a:ext cx="1128281" cy="205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MARZO</a:t>
          </a:r>
        </a:p>
      </cdr:txBody>
    </cdr:sp>
  </cdr:relSizeAnchor>
  <cdr:relSizeAnchor xmlns:cdr="http://schemas.openxmlformats.org/drawingml/2006/chartDrawing">
    <cdr:from>
      <cdr:x>0.38931</cdr:x>
      <cdr:y>0.87824</cdr:y>
    </cdr:from>
    <cdr:to>
      <cdr:x>0.5432</cdr:x>
      <cdr:y>0.92746</cdr:y>
    </cdr:to>
    <cdr:sp macro="" textlink="">
      <cdr:nvSpPr>
        <cdr:cNvPr id="234" name="59 CuadroTexto"/>
        <cdr:cNvSpPr txBox="1"/>
      </cdr:nvSpPr>
      <cdr:spPr>
        <a:xfrm xmlns:a="http://schemas.openxmlformats.org/drawingml/2006/main">
          <a:off x="4935376" y="5447364"/>
          <a:ext cx="1950913" cy="305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0.23439</cdr:x>
      <cdr:y>0.84177</cdr:y>
    </cdr:from>
    <cdr:to>
      <cdr:x>0.37302</cdr:x>
      <cdr:y>0.89618</cdr:y>
    </cdr:to>
    <cdr:sp macro="" textlink="">
      <cdr:nvSpPr>
        <cdr:cNvPr id="235" name="234 CuadroTexto"/>
        <cdr:cNvSpPr txBox="1"/>
      </cdr:nvSpPr>
      <cdr:spPr>
        <a:xfrm xmlns:a="http://schemas.openxmlformats.org/drawingml/2006/main">
          <a:off x="2971463" y="5221162"/>
          <a:ext cx="1757457" cy="337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FEBRERO</a:t>
          </a:r>
        </a:p>
      </cdr:txBody>
    </cdr:sp>
  </cdr:relSizeAnchor>
  <cdr:relSizeAnchor xmlns:cdr="http://schemas.openxmlformats.org/drawingml/2006/chartDrawing">
    <cdr:from>
      <cdr:x>0.37881</cdr:x>
      <cdr:y>0.85871</cdr:y>
    </cdr:from>
    <cdr:to>
      <cdr:x>0.4607</cdr:x>
      <cdr:y>0.90891</cdr:y>
    </cdr:to>
    <cdr:sp macro="" textlink="">
      <cdr:nvSpPr>
        <cdr:cNvPr id="237" name="1 CuadroTexto"/>
        <cdr:cNvSpPr txBox="1"/>
      </cdr:nvSpPr>
      <cdr:spPr>
        <a:xfrm xmlns:a="http://schemas.openxmlformats.org/drawingml/2006/main">
          <a:off x="4802348" y="5326246"/>
          <a:ext cx="1038146" cy="311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ABRIL</a:t>
          </a:r>
        </a:p>
      </cdr:txBody>
    </cdr:sp>
  </cdr:relSizeAnchor>
  <cdr:relSizeAnchor xmlns:cdr="http://schemas.openxmlformats.org/drawingml/2006/chartDrawing">
    <cdr:from>
      <cdr:x>0.49358</cdr:x>
      <cdr:y>0.89811</cdr:y>
    </cdr:from>
    <cdr:to>
      <cdr:x>0.59244</cdr:x>
      <cdr:y>0.93978</cdr:y>
    </cdr:to>
    <cdr:sp macro="" textlink="">
      <cdr:nvSpPr>
        <cdr:cNvPr id="236" name="1 CuadroTexto"/>
        <cdr:cNvSpPr txBox="1"/>
      </cdr:nvSpPr>
      <cdr:spPr>
        <a:xfrm xmlns:a="http://schemas.openxmlformats.org/drawingml/2006/main">
          <a:off x="6257255" y="5570633"/>
          <a:ext cx="1253280" cy="25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JUNIO</a:t>
          </a:r>
        </a:p>
      </cdr:txBody>
    </cdr:sp>
  </cdr:relSizeAnchor>
  <cdr:relSizeAnchor xmlns:cdr="http://schemas.openxmlformats.org/drawingml/2006/chartDrawing">
    <cdr:from>
      <cdr:x>0.43627</cdr:x>
      <cdr:y>0.87969</cdr:y>
    </cdr:from>
    <cdr:to>
      <cdr:x>0.53513</cdr:x>
      <cdr:y>0.92136</cdr:y>
    </cdr:to>
    <cdr:sp macro="" textlink="">
      <cdr:nvSpPr>
        <cdr:cNvPr id="238" name="1 CuadroTexto"/>
        <cdr:cNvSpPr txBox="1"/>
      </cdr:nvSpPr>
      <cdr:spPr>
        <a:xfrm xmlns:a="http://schemas.openxmlformats.org/drawingml/2006/main">
          <a:off x="5530762" y="5456358"/>
          <a:ext cx="1253279" cy="25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MAYO</a:t>
          </a:r>
        </a:p>
      </cdr:txBody>
    </cdr:sp>
  </cdr:relSizeAnchor>
  <cdr:relSizeAnchor xmlns:cdr="http://schemas.openxmlformats.org/drawingml/2006/chartDrawing">
    <cdr:from>
      <cdr:x>0.54333</cdr:x>
      <cdr:y>0.9029</cdr:y>
    </cdr:from>
    <cdr:to>
      <cdr:x>0.64219</cdr:x>
      <cdr:y>0.94457</cdr:y>
    </cdr:to>
    <cdr:sp macro="" textlink="">
      <cdr:nvSpPr>
        <cdr:cNvPr id="239" name="1 CuadroTexto"/>
        <cdr:cNvSpPr txBox="1"/>
      </cdr:nvSpPr>
      <cdr:spPr>
        <a:xfrm xmlns:a="http://schemas.openxmlformats.org/drawingml/2006/main">
          <a:off x="6888020" y="5600293"/>
          <a:ext cx="1253280" cy="25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JULIO</a:t>
          </a:r>
        </a:p>
      </cdr:txBody>
    </cdr:sp>
  </cdr:relSizeAnchor>
  <cdr:relSizeAnchor xmlns:cdr="http://schemas.openxmlformats.org/drawingml/2006/chartDrawing">
    <cdr:from>
      <cdr:x>0.5741</cdr:x>
      <cdr:y>0.89895</cdr:y>
    </cdr:from>
    <cdr:to>
      <cdr:x>0.67424</cdr:x>
      <cdr:y>0.97111</cdr:y>
    </cdr:to>
    <cdr:sp macro="" textlink="">
      <cdr:nvSpPr>
        <cdr:cNvPr id="240" name="1 CuadroTexto"/>
        <cdr:cNvSpPr txBox="1"/>
      </cdr:nvSpPr>
      <cdr:spPr>
        <a:xfrm xmlns:a="http://schemas.openxmlformats.org/drawingml/2006/main">
          <a:off x="7278073" y="5575798"/>
          <a:ext cx="1269507" cy="447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endParaRPr lang="es-MX" sz="1050" b="1" i="0" u="none" strike="noStrike" kern="1200" baseline="0">
            <a:solidFill>
              <a:sysClr val="windowText" lastClr="000000"/>
            </a:solidFill>
            <a:latin typeface="Calibri"/>
          </a:endParaRPr>
        </a:p>
        <a:p xmlns:a="http://schemas.openxmlformats.org/drawingml/2006/main">
          <a:pPr algn="ctr"/>
          <a:r>
            <a:rPr lang="es-MX" sz="1050" b="1" i="0" u="none" strike="noStrike" kern="1200" baseline="0">
              <a:solidFill>
                <a:sysClr val="windowText" lastClr="000000"/>
              </a:solidFill>
              <a:latin typeface="Calibri"/>
            </a:rPr>
            <a:t>AGOSTO</a:t>
          </a:r>
        </a:p>
      </cdr:txBody>
    </cdr:sp>
  </cdr:relSizeAnchor>
  <cdr:relSizeAnchor xmlns:cdr="http://schemas.openxmlformats.org/drawingml/2006/chartDrawing">
    <cdr:from>
      <cdr:x>0.65573</cdr:x>
      <cdr:y>0.94026</cdr:y>
    </cdr:from>
    <cdr:to>
      <cdr:x>0.73443</cdr:x>
      <cdr:y>0.97017</cdr:y>
    </cdr:to>
    <cdr:sp macro="" textlink="">
      <cdr:nvSpPr>
        <cdr:cNvPr id="241" name="1 CuadroTexto"/>
        <cdr:cNvSpPr txBox="1"/>
      </cdr:nvSpPr>
      <cdr:spPr>
        <a:xfrm xmlns:a="http://schemas.openxmlformats.org/drawingml/2006/main">
          <a:off x="8312880" y="5832073"/>
          <a:ext cx="997705" cy="185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SEPTIEMBRE</a:t>
          </a:r>
        </a:p>
      </cdr:txBody>
    </cdr:sp>
  </cdr:relSizeAnchor>
  <cdr:relSizeAnchor xmlns:cdr="http://schemas.openxmlformats.org/drawingml/2006/chartDrawing">
    <cdr:from>
      <cdr:x>0.72634</cdr:x>
      <cdr:y>0.95518</cdr:y>
    </cdr:from>
    <cdr:to>
      <cdr:x>0.80504</cdr:x>
      <cdr:y>0.98509</cdr:y>
    </cdr:to>
    <cdr:sp macro="" textlink="">
      <cdr:nvSpPr>
        <cdr:cNvPr id="242" name="1 CuadroTexto"/>
        <cdr:cNvSpPr txBox="1"/>
      </cdr:nvSpPr>
      <cdr:spPr>
        <a:xfrm xmlns:a="http://schemas.openxmlformats.org/drawingml/2006/main">
          <a:off x="9208068" y="5924603"/>
          <a:ext cx="997705" cy="185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OCTUBRE</a:t>
          </a:r>
        </a:p>
      </cdr:txBody>
    </cdr:sp>
  </cdr:relSizeAnchor>
  <cdr:relSizeAnchor xmlns:cdr="http://schemas.openxmlformats.org/drawingml/2006/chartDrawing">
    <cdr:from>
      <cdr:x>0.78202</cdr:x>
      <cdr:y>0.95725</cdr:y>
    </cdr:from>
    <cdr:to>
      <cdr:x>0.86072</cdr:x>
      <cdr:y>0.98716</cdr:y>
    </cdr:to>
    <cdr:sp macro="" textlink="">
      <cdr:nvSpPr>
        <cdr:cNvPr id="243" name="1 CuadroTexto"/>
        <cdr:cNvSpPr txBox="1"/>
      </cdr:nvSpPr>
      <cdr:spPr>
        <a:xfrm xmlns:a="http://schemas.openxmlformats.org/drawingml/2006/main">
          <a:off x="9913927" y="5937455"/>
          <a:ext cx="997705" cy="185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NOVIEMBRE</a:t>
          </a:r>
        </a:p>
      </cdr:txBody>
    </cdr:sp>
  </cdr:relSizeAnchor>
  <cdr:relSizeAnchor xmlns:cdr="http://schemas.openxmlformats.org/drawingml/2006/chartDrawing">
    <cdr:from>
      <cdr:x>0.84234</cdr:x>
      <cdr:y>0.97009</cdr:y>
    </cdr:from>
    <cdr:to>
      <cdr:x>0.92104</cdr:x>
      <cdr:y>1</cdr:y>
    </cdr:to>
    <cdr:sp macro="" textlink="">
      <cdr:nvSpPr>
        <cdr:cNvPr id="244" name="1 CuadroTexto"/>
        <cdr:cNvSpPr txBox="1"/>
      </cdr:nvSpPr>
      <cdr:spPr>
        <a:xfrm xmlns:a="http://schemas.openxmlformats.org/drawingml/2006/main">
          <a:off x="10678649" y="6107788"/>
          <a:ext cx="997705" cy="185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DICIEMBRE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lina.gallegos/AppData/Local/Microsoft/Windows/Temporary%20Internet%20Files/Content.Outlook/3VCBSM8Q/NUEVO%20ICAI/ICAI%202014/ICAI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 21 FRACC XXIII"/>
      <sheetName val="ART. 21 FRACC XLI"/>
      <sheetName val="ART.21 FRACCXLI"/>
    </sheetNames>
    <sheetDataSet>
      <sheetData sheetId="0" refreshError="1"/>
      <sheetData sheetId="1" refreshError="1">
        <row r="6">
          <cell r="A6" t="str">
            <v>CONCEPTO DE INGRESO</v>
          </cell>
        </row>
        <row r="7">
          <cell r="A7" t="str">
            <v>Servicios de Agua</v>
          </cell>
        </row>
        <row r="8">
          <cell r="A8" t="str">
            <v>Servicios de Drenaje</v>
          </cell>
        </row>
        <row r="9">
          <cell r="A9" t="str">
            <v>Ingresos  por Rezagos</v>
          </cell>
        </row>
        <row r="10">
          <cell r="A10" t="str">
            <v>Agua Residual</v>
          </cell>
        </row>
        <row r="11">
          <cell r="A11" t="str">
            <v>Saneamiento</v>
          </cell>
        </row>
        <row r="13">
          <cell r="A13" t="str">
            <v>Ingresos por Reconexión</v>
          </cell>
        </row>
        <row r="14">
          <cell r="A14" t="str">
            <v>Servicios Diversos</v>
          </cell>
        </row>
        <row r="15">
          <cell r="A15" t="str">
            <v>ingresos Varios</v>
          </cell>
        </row>
        <row r="16">
          <cell r="A16" t="str">
            <v>Bonificaciones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="84" zoomScaleNormal="84" workbookViewId="0">
      <selection activeCell="A3" sqref="A3:N3"/>
    </sheetView>
  </sheetViews>
  <sheetFormatPr baseColWidth="10" defaultRowHeight="15" x14ac:dyDescent="0.25"/>
  <cols>
    <col min="1" max="1" width="19.85546875" customWidth="1"/>
    <col min="2" max="2" width="13.140625" customWidth="1"/>
    <col min="3" max="3" width="13.7109375" customWidth="1"/>
    <col min="4" max="4" width="13.42578125" customWidth="1"/>
    <col min="5" max="5" width="13.7109375" customWidth="1"/>
    <col min="6" max="6" width="13" customWidth="1"/>
    <col min="7" max="7" width="14.140625" customWidth="1"/>
    <col min="8" max="8" width="14" customWidth="1"/>
    <col min="9" max="10" width="13.7109375" customWidth="1"/>
    <col min="11" max="12" width="13.140625" customWidth="1"/>
    <col min="13" max="13" width="13" customWidth="1"/>
    <col min="14" max="14" width="15" customWidth="1"/>
    <col min="15" max="15" width="16.7109375" customWidth="1"/>
    <col min="16" max="16" width="13.140625" customWidth="1"/>
  </cols>
  <sheetData>
    <row r="1" spans="1:16" ht="18.7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"/>
      <c r="P1" s="3"/>
    </row>
    <row r="2" spans="1:16" ht="15.75" customHeight="1" x14ac:dyDescent="0.2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4"/>
      <c r="P2" s="5"/>
    </row>
    <row r="3" spans="1:16" ht="19.5" customHeight="1" x14ac:dyDescent="0.25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6"/>
      <c r="P3" s="5"/>
    </row>
    <row r="4" spans="1:16" ht="25.5" customHeight="1" x14ac:dyDescent="0.25">
      <c r="A4" s="7" t="str">
        <f>'[1]ART. 21 FRACC XLI'!A6</f>
        <v>CONCEPTO DE INGRESO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14</v>
      </c>
      <c r="N4" s="7" t="s">
        <v>12</v>
      </c>
    </row>
    <row r="5" spans="1:16" ht="15.75" thickBot="1" x14ac:dyDescent="0.3">
      <c r="A5" s="8" t="str">
        <f>'[1]ART. 21 FRACC XLI'!A7</f>
        <v>Servicios de Agua</v>
      </c>
      <c r="B5" s="9">
        <v>9662789</v>
      </c>
      <c r="C5" s="9">
        <v>9691145</v>
      </c>
      <c r="D5" s="9">
        <v>9480303</v>
      </c>
      <c r="E5" s="9">
        <v>10687116</v>
      </c>
      <c r="F5" s="9">
        <v>10402281</v>
      </c>
      <c r="G5" s="9">
        <v>10528258</v>
      </c>
      <c r="H5" s="9">
        <v>11383707</v>
      </c>
      <c r="I5" s="9">
        <v>11828390</v>
      </c>
      <c r="J5" s="9">
        <v>10455010</v>
      </c>
      <c r="K5" s="9">
        <v>10014404</v>
      </c>
      <c r="L5" s="9">
        <v>9724314</v>
      </c>
      <c r="M5" s="9">
        <v>10122346</v>
      </c>
      <c r="N5" s="9">
        <f>+B5+C5+D5+E5+F5+G5+H5+I5+J5+K5+L5+M5</f>
        <v>123980063</v>
      </c>
    </row>
    <row r="6" spans="1:16" ht="15.75" thickBot="1" x14ac:dyDescent="0.3">
      <c r="A6" s="8" t="str">
        <f>'[1]ART. 21 FRACC XLI'!A8</f>
        <v>Servicios de Drenaje</v>
      </c>
      <c r="B6" s="10">
        <v>2606671</v>
      </c>
      <c r="C6" s="10">
        <v>2510749</v>
      </c>
      <c r="D6" s="9">
        <v>2549590</v>
      </c>
      <c r="E6" s="9">
        <v>2885123</v>
      </c>
      <c r="F6" s="9">
        <v>2710904</v>
      </c>
      <c r="G6" s="9">
        <v>2810479</v>
      </c>
      <c r="H6" s="9">
        <v>3017473</v>
      </c>
      <c r="I6" s="9">
        <v>3169702</v>
      </c>
      <c r="J6" s="9">
        <v>2837213</v>
      </c>
      <c r="K6" s="9">
        <v>2603611</v>
      </c>
      <c r="L6" s="9">
        <v>2645812</v>
      </c>
      <c r="M6" s="9">
        <v>3060132</v>
      </c>
      <c r="N6" s="9">
        <f t="shared" ref="N6:N14" si="0">+B6+C6+D6+E6+F6+G6+H6+I6+J6+K6+L6+M6</f>
        <v>33407459</v>
      </c>
    </row>
    <row r="7" spans="1:16" ht="15.75" thickBot="1" x14ac:dyDescent="0.3">
      <c r="A7" s="8" t="str">
        <f>'[1]ART. 21 FRACC XLI'!A9</f>
        <v>Ingresos  por Rezagos</v>
      </c>
      <c r="B7" s="10">
        <f>3912608+628006</f>
        <v>4540614</v>
      </c>
      <c r="C7" s="10">
        <f>4064081+661744</f>
        <v>4725825</v>
      </c>
      <c r="D7" s="9">
        <f>3839538+565350</f>
        <v>4404888</v>
      </c>
      <c r="E7" s="9">
        <f>4321604+628741</f>
        <v>4950345</v>
      </c>
      <c r="F7" s="9">
        <f>4404025+661335</f>
        <v>5065360</v>
      </c>
      <c r="G7" s="9">
        <f>4510264+671209</f>
        <v>5181473</v>
      </c>
      <c r="H7" s="9">
        <f>4363230+666538</f>
        <v>5029768</v>
      </c>
      <c r="I7" s="9">
        <f>4380356+635940</f>
        <v>5016296</v>
      </c>
      <c r="J7" s="9">
        <f>4285832+722308</f>
        <v>5008140</v>
      </c>
      <c r="K7" s="9">
        <f>4222221+681688</f>
        <v>4903909</v>
      </c>
      <c r="L7" s="9">
        <f>4494695+689502</f>
        <v>5184197</v>
      </c>
      <c r="M7" s="9">
        <f>12259097+885430</f>
        <v>13144527</v>
      </c>
      <c r="N7" s="9">
        <f t="shared" si="0"/>
        <v>67155342</v>
      </c>
    </row>
    <row r="8" spans="1:16" ht="15.75" thickBot="1" x14ac:dyDescent="0.3">
      <c r="A8" s="8" t="str">
        <f>'[1]ART. 21 FRACC XLI'!A10</f>
        <v>Agua Residual</v>
      </c>
      <c r="B8" s="10">
        <v>0</v>
      </c>
      <c r="C8" s="10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5511172</v>
      </c>
      <c r="K8" s="9">
        <v>0</v>
      </c>
      <c r="L8" s="9">
        <v>0</v>
      </c>
      <c r="M8" s="9">
        <v>1207649</v>
      </c>
      <c r="N8" s="9">
        <f t="shared" si="0"/>
        <v>6718821</v>
      </c>
    </row>
    <row r="9" spans="1:16" ht="15.75" thickBot="1" x14ac:dyDescent="0.3">
      <c r="A9" s="8" t="str">
        <f>'[1]ART. 21 FRACC XLI'!A11</f>
        <v>Saneamiento</v>
      </c>
      <c r="B9" s="10">
        <v>393977</v>
      </c>
      <c r="C9" s="10">
        <v>443208</v>
      </c>
      <c r="D9" s="9">
        <v>488970</v>
      </c>
      <c r="E9" s="9">
        <v>509017</v>
      </c>
      <c r="F9" s="9">
        <v>343949</v>
      </c>
      <c r="G9" s="9">
        <v>387400</v>
      </c>
      <c r="H9" s="9">
        <v>696154</v>
      </c>
      <c r="I9" s="9">
        <v>432789</v>
      </c>
      <c r="J9" s="9">
        <v>513090</v>
      </c>
      <c r="K9" s="9">
        <v>723941</v>
      </c>
      <c r="L9" s="9">
        <v>488150</v>
      </c>
      <c r="M9" s="9">
        <v>1022762</v>
      </c>
      <c r="N9" s="9">
        <f t="shared" si="0"/>
        <v>6443407</v>
      </c>
    </row>
    <row r="10" spans="1:16" ht="15.75" thickBot="1" x14ac:dyDescent="0.3">
      <c r="A10" s="8" t="s">
        <v>15</v>
      </c>
      <c r="B10" s="10">
        <v>659377</v>
      </c>
      <c r="C10" s="10">
        <v>340633</v>
      </c>
      <c r="D10" s="9">
        <v>233253</v>
      </c>
      <c r="E10" s="9">
        <v>81208</v>
      </c>
      <c r="F10" s="9">
        <v>226178</v>
      </c>
      <c r="G10" s="9">
        <v>184738</v>
      </c>
      <c r="H10" s="9">
        <v>183946</v>
      </c>
      <c r="I10" s="9">
        <v>299875</v>
      </c>
      <c r="J10" s="9">
        <v>267086</v>
      </c>
      <c r="K10" s="9">
        <v>391574</v>
      </c>
      <c r="L10" s="9">
        <v>330518</v>
      </c>
      <c r="M10" s="9">
        <v>688675</v>
      </c>
      <c r="N10" s="9">
        <f t="shared" si="0"/>
        <v>3887061</v>
      </c>
    </row>
    <row r="11" spans="1:16" ht="15.75" thickBot="1" x14ac:dyDescent="0.3">
      <c r="A11" s="8" t="str">
        <f>'[1]ART. 21 FRACC XLI'!A13</f>
        <v>Ingresos por Reconexión</v>
      </c>
      <c r="B11" s="10">
        <v>142870</v>
      </c>
      <c r="C11" s="10">
        <v>121969</v>
      </c>
      <c r="D11" s="9">
        <v>90434</v>
      </c>
      <c r="E11" s="9">
        <v>123379</v>
      </c>
      <c r="F11" s="9">
        <v>121433</v>
      </c>
      <c r="G11" s="9">
        <v>123477</v>
      </c>
      <c r="H11" s="9">
        <v>119816</v>
      </c>
      <c r="I11" s="9">
        <v>133590</v>
      </c>
      <c r="J11" s="9">
        <v>118039</v>
      </c>
      <c r="K11" s="9">
        <v>155316</v>
      </c>
      <c r="L11" s="9">
        <v>123166</v>
      </c>
      <c r="M11" s="9">
        <v>136475</v>
      </c>
      <c r="N11" s="9">
        <f t="shared" si="0"/>
        <v>1509964</v>
      </c>
    </row>
    <row r="12" spans="1:16" ht="15.75" thickBot="1" x14ac:dyDescent="0.3">
      <c r="A12" s="8" t="str">
        <f>'[1]ART. 21 FRACC XLI'!A14</f>
        <v>Servicios Diversos</v>
      </c>
      <c r="B12" s="10">
        <f>185080+6+9049</f>
        <v>194135</v>
      </c>
      <c r="C12" s="10">
        <f>190397+0+9423</f>
        <v>199820</v>
      </c>
      <c r="D12" s="9">
        <f>241989+0+7476</f>
        <v>249465</v>
      </c>
      <c r="E12" s="9">
        <f>507538+84+11206</f>
        <v>518828</v>
      </c>
      <c r="F12" s="9">
        <f>362153+143+12958</f>
        <v>375254</v>
      </c>
      <c r="G12" s="9">
        <f>84+11514</f>
        <v>11598</v>
      </c>
      <c r="H12" s="9">
        <v>10702</v>
      </c>
      <c r="I12" s="9">
        <f>182671+8289+14939</f>
        <v>205899</v>
      </c>
      <c r="J12" s="9">
        <f>18276</f>
        <v>18276</v>
      </c>
      <c r="K12" s="9">
        <f>197650+63+18783</f>
        <v>216496</v>
      </c>
      <c r="L12" s="9">
        <v>23835</v>
      </c>
      <c r="M12" s="9">
        <f>-108389+735+23994</f>
        <v>-83660</v>
      </c>
      <c r="N12" s="9">
        <f t="shared" si="0"/>
        <v>1940648</v>
      </c>
    </row>
    <row r="13" spans="1:16" ht="15.75" thickBot="1" x14ac:dyDescent="0.3">
      <c r="A13" s="8" t="str">
        <f>'[1]ART. 21 FRACC XLI'!A15</f>
        <v>ingresos Varios</v>
      </c>
      <c r="B13" s="10">
        <f>10271+176816+534942</f>
        <v>722029</v>
      </c>
      <c r="C13" s="10">
        <f>11702+163504+361839</f>
        <v>537045</v>
      </c>
      <c r="D13" s="9">
        <f>8634+164895+278841</f>
        <v>452370</v>
      </c>
      <c r="E13" s="9">
        <f>13889+191479+593185</f>
        <v>798553</v>
      </c>
      <c r="F13" s="9">
        <f>9881+169566+1190158</f>
        <v>1369605</v>
      </c>
      <c r="G13" s="9">
        <f>13720+167411+-182580</f>
        <v>-1449</v>
      </c>
      <c r="H13" s="9">
        <f>398323+136884+10534</f>
        <v>545741</v>
      </c>
      <c r="I13" s="9">
        <f>7007+191869+476311</f>
        <v>675187</v>
      </c>
      <c r="J13" s="9">
        <f>161861+547045+14156</f>
        <v>723062</v>
      </c>
      <c r="K13" s="9">
        <f>8354+167098+254268</f>
        <v>429720</v>
      </c>
      <c r="L13" s="9">
        <f>5553+153988+93949</f>
        <v>253490</v>
      </c>
      <c r="M13" s="9">
        <f>9219+175555+260709</f>
        <v>445483</v>
      </c>
      <c r="N13" s="9">
        <f t="shared" si="0"/>
        <v>6950836</v>
      </c>
    </row>
    <row r="14" spans="1:16" ht="15.75" thickBot="1" x14ac:dyDescent="0.3">
      <c r="A14" s="8" t="str">
        <f>'[1]ART. 21 FRACC XLI'!A16</f>
        <v>Bonificaciones</v>
      </c>
      <c r="B14" s="10">
        <v>-1460375</v>
      </c>
      <c r="C14" s="10">
        <v>-1510010</v>
      </c>
      <c r="D14" s="9">
        <v>-1399519</v>
      </c>
      <c r="E14" s="9">
        <v>-1647534</v>
      </c>
      <c r="F14" s="9">
        <v>-1574847</v>
      </c>
      <c r="G14" s="9">
        <v>-1611498</v>
      </c>
      <c r="H14" s="9">
        <v>-1294066</v>
      </c>
      <c r="I14" s="9">
        <v>-1476838</v>
      </c>
      <c r="J14" s="9">
        <v>-1428684</v>
      </c>
      <c r="K14" s="9">
        <v>-1362740</v>
      </c>
      <c r="L14" s="9">
        <v>-1374620</v>
      </c>
      <c r="M14" s="9">
        <v>-1375324</v>
      </c>
      <c r="N14" s="9">
        <f t="shared" si="0"/>
        <v>-17516055</v>
      </c>
    </row>
    <row r="15" spans="1:16" ht="24" customHeight="1" thickBot="1" x14ac:dyDescent="0.3">
      <c r="A15" s="11" t="s">
        <v>13</v>
      </c>
      <c r="B15" s="12">
        <f t="shared" ref="B15:N15" si="1">SUM(B5:B14)</f>
        <v>17462087</v>
      </c>
      <c r="C15" s="12">
        <f t="shared" si="1"/>
        <v>17060384</v>
      </c>
      <c r="D15" s="12">
        <f t="shared" si="1"/>
        <v>16549754</v>
      </c>
      <c r="E15" s="12">
        <f t="shared" si="1"/>
        <v>18906035</v>
      </c>
      <c r="F15" s="12">
        <f t="shared" si="1"/>
        <v>19040117</v>
      </c>
      <c r="G15" s="12">
        <f t="shared" si="1"/>
        <v>17614476</v>
      </c>
      <c r="H15" s="12">
        <f t="shared" si="1"/>
        <v>19693241</v>
      </c>
      <c r="I15" s="12">
        <f t="shared" si="1"/>
        <v>20284890</v>
      </c>
      <c r="J15" s="12">
        <f t="shared" si="1"/>
        <v>24022404</v>
      </c>
      <c r="K15" s="12">
        <f t="shared" si="1"/>
        <v>18076231</v>
      </c>
      <c r="L15" s="12">
        <f t="shared" si="1"/>
        <v>17398862</v>
      </c>
      <c r="M15" s="12">
        <f t="shared" si="1"/>
        <v>28369065</v>
      </c>
      <c r="N15" s="12">
        <f t="shared" si="1"/>
        <v>234477546</v>
      </c>
    </row>
    <row r="16" spans="1:16" ht="15.75" thickTop="1" x14ac:dyDescent="0.25"/>
  </sheetData>
  <mergeCells count="3">
    <mergeCell ref="A1:N1"/>
    <mergeCell ref="A2:N2"/>
    <mergeCell ref="A3:N3"/>
  </mergeCells>
  <pageMargins left="1.49" right="0.70866141732283472" top="0.74803149606299213" bottom="0.74803149606299213" header="0.34" footer="0.31496062992125984"/>
  <pageSetup paperSize="190" scale="6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:F28"/>
    </sheetView>
  </sheetViews>
  <sheetFormatPr baseColWidth="10" defaultRowHeight="15" x14ac:dyDescent="0.25"/>
  <sheetData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"/>
  <sheetViews>
    <sheetView workbookViewId="0">
      <selection activeCell="G30" sqref="G30"/>
    </sheetView>
  </sheetViews>
  <sheetFormatPr baseColWidth="10" defaultRowHeight="15" x14ac:dyDescent="0.25"/>
  <cols>
    <col min="4" max="4" width="11.42578125" style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INGRESOS</vt:lpstr>
      <vt:lpstr>HOJA</vt:lpstr>
      <vt:lpstr>HOJA2</vt:lpstr>
      <vt:lpstr>INGRESOS!Área_de_impresión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Isabel Gamez</dc:creator>
  <cp:lastModifiedBy>Manuela Margarita Lopez Nañez</cp:lastModifiedBy>
  <cp:lastPrinted>2017-01-09T15:25:30Z</cp:lastPrinted>
  <dcterms:created xsi:type="dcterms:W3CDTF">2014-10-15T20:38:19Z</dcterms:created>
  <dcterms:modified xsi:type="dcterms:W3CDTF">2017-01-11T15:37:54Z</dcterms:modified>
</cp:coreProperties>
</file>